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01 register, cohort sheet" sheetId="2" state="visible" r:id="rId2"/>
    <sheet xmlns:r="http://schemas.openxmlformats.org/officeDocument/2006/relationships" name="01 register, extract sheet" sheetId="3" state="visible" r:id="rId3"/>
    <sheet xmlns:r="http://schemas.openxmlformats.org/officeDocument/2006/relationships" name="02 Khanam, Table 1" sheetId="4" state="visible" r:id="rId4"/>
    <sheet xmlns:r="http://schemas.openxmlformats.org/officeDocument/2006/relationships" name="03 COBRA-BPS, calculator" sheetId="5" state="visible" r:id="rId5"/>
    <sheet xmlns:r="http://schemas.openxmlformats.org/officeDocument/2006/relationships" name="04 Chowdhury, standardisat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FF0D1117"/>
      <sz val="14"/>
    </font>
    <font>
      <i val="1"/>
      <color rgb="FF2A3441"/>
      <sz val="10"/>
    </font>
    <font>
      <b val="1"/>
      <color rgb="FFFFFFFF"/>
      <sz val="11"/>
    </font>
    <font>
      <name val="Menlo"/>
      <sz val="10"/>
    </font>
  </fonts>
  <fills count="3">
    <fill>
      <patternFill/>
    </fill>
    <fill>
      <patternFill patternType="gray125"/>
    </fill>
    <fill>
      <patternFill patternType="solid">
        <fgColor rgb="FF0D1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2" fillId="0" borderId="0" applyAlignment="1" pivotButton="0" quotePrefix="0" xfId="0">
      <alignment wrapText="1"/>
    </xf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Answers  •  every value, with the formula beside it</t>
        </is>
      </c>
    </row>
    <row r="2">
      <c r="A2" s="2" t="inlineStr">
        <is>
          <t>Stat.BD  •  Applied Biostatistics &amp; Research Methodology  •  Session 3.5, Working with Data in Excel</t>
        </is>
      </c>
    </row>
    <row r="4" ht="15" customHeight="1">
      <c r="A4" s="3" t="inlineStr">
        <is>
          <t>PROVENANCE: MIXED, and each sheet says which kind it is.</t>
        </is>
      </c>
    </row>
    <row r="5" ht="8" customHeight="1">
      <c r="A5" s="3" t="inlineStr"/>
    </row>
    <row r="6" ht="15" customHeight="1">
      <c r="A6" s="3" t="inlineStr">
        <is>
          <t>Values in column B were computed when this file was generated, not left as live formulas.</t>
        </is>
      </c>
    </row>
    <row r="7" ht="15" customHeight="1">
      <c r="A7" s="3" t="inlineStr">
        <is>
          <t>A spreadsheet written by a program stores a formula without its answer until Excel opens the</t>
        </is>
      </c>
    </row>
    <row r="8" ht="15" customHeight="1">
      <c r="A8" s="3" t="inlineStr">
        <is>
          <t>file, so the answer is stored here and the formula sits beside it as text. Both are visible at</t>
        </is>
      </c>
    </row>
    <row r="9" ht="15" customHeight="1">
      <c r="A9" s="3" t="inlineStr">
        <is>
          <t>once, which is the point.</t>
        </is>
      </c>
    </row>
    <row r="10" ht="8" customHeight="1">
      <c r="A10" s="3" t="inlineStr"/>
    </row>
    <row r="11" ht="15" customHeight="1">
      <c r="A11" s="3" t="inlineStr">
        <is>
          <t>Cell references assume the sheet layouts as generated. Inserting a row moves them.</t>
        </is>
      </c>
    </row>
    <row r="12" ht="8" customHeight="1">
      <c r="A12" s="3" t="inlineStr"/>
    </row>
    <row r="13" ht="15" customHeight="1">
      <c r="A13" s="3" t="inlineStr">
        <is>
          <t>Open this one after trying the exercise, not before.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7" customWidth="1" min="2" max="2"/>
    <col width="12" customWidth="1" min="3" max="3"/>
    <col width="58" customWidth="1" min="4" max="4"/>
    <col width="62" customWidth="1" min="5" max="5"/>
  </cols>
  <sheetData>
    <row r="1" ht="30" customHeight="1">
      <c r="A1" s="4" t="inlineStr">
        <is>
          <t>quantity</t>
        </is>
      </c>
      <c r="B1" s="4" t="inlineStr">
        <is>
          <t>cell</t>
        </is>
      </c>
      <c r="C1" s="4" t="inlineStr">
        <is>
          <t>answer</t>
        </is>
      </c>
      <c r="D1" s="4" t="inlineStr">
        <is>
          <t>the formula</t>
        </is>
      </c>
      <c r="E1" s="4" t="inlineStr">
        <is>
          <t>note</t>
        </is>
      </c>
    </row>
    <row r="2">
      <c r="A2" t="inlineStr">
        <is>
          <t>people in the file</t>
        </is>
      </c>
      <c r="C2" t="n">
        <v>1810</v>
      </c>
      <c r="D2" s="5">
        <f>COUNTA(A2:A1811)</f>
        <v/>
      </c>
      <c r="E2" s="6" t="inlineStr">
        <is>
          <t>counts every filled cell, text included</t>
        </is>
      </c>
    </row>
    <row r="3">
      <c r="A3" t="inlineStr">
        <is>
          <t>people with a waist measured</t>
        </is>
      </c>
      <c r="C3" t="n">
        <v>1810</v>
      </c>
      <c r="D3" s="5">
        <f>COUNT(E2:E1811)</f>
        <v/>
      </c>
      <c r="E3" s="6" t="inlineStr">
        <is>
          <t>counts numbers only, so blanks drop out</t>
        </is>
      </c>
    </row>
    <row r="4">
      <c r="A4" t="inlineStr">
        <is>
          <t>mean waist, cm</t>
        </is>
      </c>
      <c r="C4" s="7" t="n">
        <v>77.3</v>
      </c>
      <c r="D4" s="5">
        <f>AVERAGE(E2:E1811)</f>
        <v/>
      </c>
      <c r="E4" s="6" t="inlineStr"/>
    </row>
    <row r="5">
      <c r="A5" t="inlineStr">
        <is>
          <t>median waist, cm</t>
        </is>
      </c>
      <c r="C5" s="7" t="n">
        <v>77</v>
      </c>
      <c r="D5" s="5">
        <f>MEDIAN(E2:E1811)</f>
        <v/>
      </c>
      <c r="E5" s="6" t="inlineStr">
        <is>
          <t>the printed figure is 77.0</t>
        </is>
      </c>
    </row>
    <row r="6">
      <c r="A6" t="inlineStr">
        <is>
          <t>waist, first quartile</t>
        </is>
      </c>
      <c r="C6" s="7" t="n">
        <v>69.7</v>
      </c>
      <c r="D6" s="5">
        <f>QUARTILE.INC(E2:E1811,1)</f>
        <v/>
      </c>
      <c r="E6" s="6" t="inlineStr">
        <is>
          <t>the printed figure is 69.7</t>
        </is>
      </c>
    </row>
    <row r="7">
      <c r="A7" t="inlineStr">
        <is>
          <t>waist, third quartile</t>
        </is>
      </c>
      <c r="C7" s="7" t="n">
        <v>84.8</v>
      </c>
      <c r="D7" s="5">
        <f>QUARTILE.INC(E2:E1811,3)</f>
        <v/>
      </c>
      <c r="E7" s="6" t="inlineStr">
        <is>
          <t>the printed figure is 84.8</t>
        </is>
      </c>
    </row>
    <row r="8">
      <c r="A8" t="inlineStr">
        <is>
          <t>waist, 90th percentile</t>
        </is>
      </c>
      <c r="C8" s="7" t="n">
        <v>90.3</v>
      </c>
      <c r="D8" s="5">
        <f>PERCENTILE.INC(E2:E1811,0.9)</f>
        <v/>
      </c>
      <c r="E8" s="6" t="inlineStr"/>
    </row>
    <row r="9">
      <c r="A9" t="inlineStr">
        <is>
          <t>waist, smallest</t>
        </is>
      </c>
      <c r="C9" s="7" t="n">
        <v>52.2</v>
      </c>
      <c r="D9" s="5">
        <f>MIN(E2:E1811)</f>
        <v/>
      </c>
      <c r="E9" s="6" t="inlineStr">
        <is>
          <t>the tails are ours, not the study's</t>
        </is>
      </c>
    </row>
    <row r="10">
      <c r="A10" t="inlineStr">
        <is>
          <t>waist, largest</t>
        </is>
      </c>
      <c r="C10" s="8" t="n">
        <v>107.9</v>
      </c>
      <c r="D10" s="5">
        <f>MAX(E2:E1811)</f>
        <v/>
      </c>
      <c r="E10" s="6" t="inlineStr">
        <is>
          <t>the tails are ours, not the study's</t>
        </is>
      </c>
    </row>
    <row r="11">
      <c r="A11" t="inlineStr">
        <is>
          <t>waist, sample SD</t>
        </is>
      </c>
      <c r="C11" s="7" t="n">
        <v>10.02</v>
      </c>
      <c r="D11" s="5">
        <f>STDEV.S(E2:E1811)</f>
        <v/>
      </c>
      <c r="E11" s="6" t="inlineStr">
        <is>
          <t>divides by n-1. This is the one to use</t>
        </is>
      </c>
    </row>
    <row r="12">
      <c r="A12" t="inlineStr">
        <is>
          <t>waist, population SD</t>
        </is>
      </c>
      <c r="C12" s="7" t="n">
        <v>10.01</v>
      </c>
      <c r="D12" s="5">
        <f>STDEV.P(E2:E1811)</f>
        <v/>
      </c>
      <c r="E12" s="6" t="inlineStr">
        <is>
          <t>divides by n. At n=1,810 the two agree to the second decimal</t>
        </is>
      </c>
    </row>
    <row r="13">
      <c r="A13" t="inlineStr">
        <is>
          <t>mean schooling, years</t>
        </is>
      </c>
      <c r="C13" s="7" t="n">
        <v>3.25</v>
      </c>
      <c r="D13" s="5">
        <f>AVERAGE(D2:D1811)</f>
        <v/>
      </c>
      <c r="E13" s="6" t="inlineStr">
        <is>
          <t>the mean sits above the median</t>
        </is>
      </c>
    </row>
    <row r="14">
      <c r="A14" t="inlineStr">
        <is>
          <t>median schooling, years</t>
        </is>
      </c>
      <c r="C14" s="7" t="n">
        <v>2</v>
      </c>
      <c r="D14" s="5">
        <f>MEDIAN(D2:D1811)</f>
        <v/>
      </c>
      <c r="E14" s="6" t="inlineStr">
        <is>
          <t>the printed figure is 2</t>
        </is>
      </c>
    </row>
    <row r="15">
      <c r="A15" t="inlineStr">
        <is>
          <t>people aged 65 or over</t>
        </is>
      </c>
      <c r="C15" t="n">
        <v>338</v>
      </c>
      <c r="D15" s="5">
        <f>COUNTIF(C2:C1811,"&gt;=65")</f>
        <v/>
      </c>
      <c r="E15" s="6" t="inlineStr"/>
    </row>
    <row r="16">
      <c r="A16" t="inlineStr">
        <is>
          <t>that as a percentage</t>
        </is>
      </c>
      <c r="C16" s="7" t="n">
        <v>18.7</v>
      </c>
      <c r="D16" s="5">
        <f>COUNTIF(C2:C1811,"&gt;=65")/COUNT(C2:C1811)*100</f>
        <v/>
      </c>
      <c r="E16" s="6" t="inlineStr">
        <is>
          <t>the printed figure is 18.7</t>
        </is>
      </c>
    </row>
    <row r="17">
      <c r="A17" t="inlineStr">
        <is>
          <t>men in the file</t>
        </is>
      </c>
      <c r="C17" t="n">
        <v>864</v>
      </c>
      <c r="D17" s="5">
        <f>COUNTIF(B2:B1811,1)</f>
        <v/>
      </c>
      <c r="E17" s="6" t="inlineStr"/>
    </row>
    <row r="18">
      <c r="A18" t="inlineStr">
        <is>
          <t>smokers</t>
        </is>
      </c>
      <c r="C18" t="n">
        <v>582</v>
      </c>
      <c r="D18" s="5">
        <f>COUNTIF(G2:G1811,1)</f>
        <v/>
      </c>
      <c r="E18" s="6" t="inlineStr">
        <is>
          <t>or =SUM(G2:G1811), because the codes are 0 and 1</t>
        </is>
      </c>
    </row>
    <row r="19">
      <c r="A19" t="inlineStr">
        <is>
          <t>men who smoke</t>
        </is>
      </c>
      <c r="C19" t="n">
        <v>546</v>
      </c>
      <c r="D19" s="5">
        <f>COUNTIFS(B2:B1811,1,G2:G1811,1)</f>
        <v/>
      </c>
      <c r="E19" s="6" t="inlineStr">
        <is>
          <t>a two-way count</t>
        </is>
      </c>
    </row>
    <row r="20">
      <c r="A20" t="inlineStr">
        <is>
          <t>smokers who are men, %</t>
        </is>
      </c>
      <c r="C20" s="7" t="n">
        <v>93.8</v>
      </c>
      <c r="D20" s="5">
        <f>COUNTIFS(B2:B1811,1,G2:G1811,1)/COUNTIF(G2:G1811,1)*100</f>
        <v/>
      </c>
      <c r="E20" s="6" t="inlineStr">
        <is>
          <t>a ROW percentage: the denominator is all smokers</t>
        </is>
      </c>
    </row>
    <row r="21">
      <c r="A21" t="inlineStr">
        <is>
          <t>men who smoke, %</t>
        </is>
      </c>
      <c r="C21" s="7" t="n">
        <v>63.2</v>
      </c>
      <c r="D21" s="5">
        <f>COUNTIFS(B2:B1811,1,G2:G1811,1)/COUNTIF(B2:B1811,1)*100</f>
        <v/>
      </c>
      <c r="E21" s="6" t="inlineStr">
        <is>
          <t>a COLUMN percentage: the denominator is all men. Session 3</t>
        </is>
      </c>
    </row>
    <row r="22">
      <c r="A22" t="inlineStr">
        <is>
          <t>hypertensive people</t>
        </is>
      </c>
      <c r="C22" t="n">
        <v>339</v>
      </c>
      <c r="D22" s="5">
        <f>COUNTIF(H2:H1811,1)</f>
        <v/>
      </c>
      <c r="E22" s="6" t="inlineStr">
        <is>
          <t>339, which is 162 men and 177 women</t>
        </is>
      </c>
    </row>
    <row r="23">
      <c r="A23" t="inlineStr">
        <is>
          <t>hypertension prevalence, %</t>
        </is>
      </c>
      <c r="C23" s="7" t="n">
        <v>18.7</v>
      </c>
      <c r="D23" s="5">
        <f>COUNTIF(H2:H1811,1)/COUNT(H2:H1811)*100</f>
        <v/>
      </c>
      <c r="E23" s="6" t="inlineStr">
        <is>
          <t>the printed figure is 18.7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7" customWidth="1" min="2" max="2"/>
    <col width="12" customWidth="1" min="3" max="3"/>
    <col width="58" customWidth="1" min="4" max="4"/>
    <col width="62" customWidth="1" min="5" max="5"/>
  </cols>
  <sheetData>
    <row r="1" ht="30" customHeight="1">
      <c r="A1" s="4" t="inlineStr">
        <is>
          <t>quantity</t>
        </is>
      </c>
      <c r="B1" s="4" t="inlineStr">
        <is>
          <t>cell</t>
        </is>
      </c>
      <c r="C1" s="4" t="inlineStr">
        <is>
          <t>answer</t>
        </is>
      </c>
      <c r="D1" s="4" t="inlineStr">
        <is>
          <t>the formula</t>
        </is>
      </c>
      <c r="E1" s="4" t="inlineStr">
        <is>
          <t>note</t>
        </is>
      </c>
    </row>
    <row r="2">
      <c r="A2" t="inlineStr">
        <is>
          <t>rows on the sheet</t>
        </is>
      </c>
      <c r="C2" t="n">
        <v>40</v>
      </c>
      <c r="D2" s="5">
        <f>COUNTA(A2:A41)</f>
        <v/>
      </c>
      <c r="E2" s="6" t="inlineStr"/>
    </row>
    <row r="3">
      <c r="A3" t="inlineStr">
        <is>
          <t>waist values present</t>
        </is>
      </c>
      <c r="C3" t="n">
        <v>38</v>
      </c>
      <c r="D3" s="5">
        <f>COUNT(E2:E41)</f>
        <v/>
      </c>
      <c r="E3" s="6" t="inlineStr">
        <is>
          <t>two are blank, and that is the difference from COUNTA</t>
        </is>
      </c>
    </row>
    <row r="4">
      <c r="A4" t="inlineStr">
        <is>
          <t>mean waist on the extract, cm</t>
        </is>
      </c>
      <c r="C4" s="7" t="n">
        <v>77.59999999999999</v>
      </c>
      <c r="D4" s="5">
        <f>AVERAGE(E2:E41)</f>
        <v/>
      </c>
      <c r="E4" s="6" t="inlineStr">
        <is>
          <t>AVERAGE divides by 38, not 40. A blank is not a zero</t>
        </is>
      </c>
    </row>
    <row r="5">
      <c r="A5" t="inlineStr">
        <is>
          <t>extract, sample SD</t>
        </is>
      </c>
      <c r="C5" s="7" t="n">
        <v>9.73</v>
      </c>
      <c r="D5" s="5">
        <f>STDEV.S(E2:E41)</f>
        <v/>
      </c>
      <c r="E5" s="6" t="inlineStr">
        <is>
          <t>divides by 37</t>
        </is>
      </c>
    </row>
    <row r="6">
      <c r="A6" t="inlineStr">
        <is>
          <t>extract, population SD</t>
        </is>
      </c>
      <c r="C6" s="7" t="n">
        <v>9.6</v>
      </c>
      <c r="D6" s="5">
        <f>STDEV.P(E2:E41)</f>
        <v/>
      </c>
      <c r="E6" s="6" t="inlineStr">
        <is>
          <t>divides by 38. Here the two separate, because n is small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7" customWidth="1" min="2" max="2"/>
    <col width="12" customWidth="1" min="3" max="3"/>
    <col width="58" customWidth="1" min="4" max="4"/>
    <col width="62" customWidth="1" min="5" max="5"/>
  </cols>
  <sheetData>
    <row r="1" ht="30" customHeight="1">
      <c r="A1" s="4" t="inlineStr">
        <is>
          <t>quantity</t>
        </is>
      </c>
      <c r="B1" s="4" t="inlineStr">
        <is>
          <t>cell</t>
        </is>
      </c>
      <c r="C1" s="4" t="inlineStr">
        <is>
          <t>answer</t>
        </is>
      </c>
      <c r="D1" s="4" t="inlineStr">
        <is>
          <t>the formula</t>
        </is>
      </c>
      <c r="E1" s="4" t="inlineStr">
        <is>
          <t>note</t>
        </is>
      </c>
    </row>
    <row r="2">
      <c r="A2" t="inlineStr">
        <is>
          <t>men aged 65+, %</t>
        </is>
      </c>
      <c r="C2" s="7" t="n">
        <v>20.6</v>
      </c>
      <c r="D2" s="5">
        <f>C5/C$27*100</f>
        <v/>
      </c>
      <c r="E2" s="6" t="inlineStr">
        <is>
          <t>the dollar sign holds the denominator still when the formula is dragged down</t>
        </is>
      </c>
    </row>
    <row r="3">
      <c r="A3" t="inlineStr">
        <is>
          <t>women aged 65+, %</t>
        </is>
      </c>
      <c r="C3" s="7" t="n">
        <v>16.9</v>
      </c>
      <c r="D3" s="5">
        <f>D5/D$27*100</f>
        <v/>
      </c>
      <c r="E3" s="6" t="inlineStr"/>
    </row>
    <row r="4">
      <c r="A4" t="inlineStr">
        <is>
          <t>everyone aged 65+, %</t>
        </is>
      </c>
      <c r="C4" s="7" t="n">
        <v>18.7</v>
      </c>
      <c r="D4" s="5">
        <f>E5/E$27*100</f>
        <v/>
      </c>
      <c r="E4" s="6" t="inlineStr">
        <is>
          <t>the printed figure is 18.7</t>
        </is>
      </c>
    </row>
    <row r="5">
      <c r="A5" t="inlineStr">
        <is>
          <t>servings column, sum of the three printed percentages</t>
        </is>
      </c>
      <c r="C5" s="8" t="n">
        <v>100.1</v>
      </c>
      <c r="D5" s="5">
        <f>SUM('table1-as-printed'!H21:H23)</f>
        <v/>
      </c>
      <c r="E5" s="6" t="inlineStr">
        <is>
          <t>100.1, from three honest round-ups. Not an error</t>
        </is>
      </c>
    </row>
    <row r="6">
      <c r="A6" t="inlineStr">
        <is>
          <t>no schooling or 1-5 years, %</t>
        </is>
      </c>
      <c r="C6" s="7" t="n">
        <v>80.59999999999999</v>
      </c>
      <c r="D6" s="5">
        <f>'table1-as-printed'!H6+'table1-as-printed'!H7</f>
        <v/>
      </c>
      <c r="E6" s="6" t="inlineStr">
        <is>
          <t>80.6, a cumulative read of an ordinal column</t>
        </is>
      </c>
    </row>
    <row r="7">
      <c r="A7" t="inlineStr">
        <is>
          <t>non-smokers recomputed, %</t>
        </is>
      </c>
      <c r="C7" s="7" t="n">
        <v>67.8</v>
      </c>
      <c r="D7" s="5">
        <f>E17/E$27*100</f>
        <v/>
      </c>
      <c r="E7" s="6" t="inlineStr">
        <is>
          <t>67.8. The paper prints 67.9. A 0.1 rounding slip, nothing more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7" customWidth="1" min="2" max="2"/>
    <col width="12" customWidth="1" min="3" max="3"/>
    <col width="58" customWidth="1" min="4" max="4"/>
    <col width="62" customWidth="1" min="5" max="5"/>
  </cols>
  <sheetData>
    <row r="1" ht="30" customHeight="1">
      <c r="A1" s="4" t="inlineStr">
        <is>
          <t>quantity</t>
        </is>
      </c>
      <c r="B1" s="4" t="inlineStr">
        <is>
          <t>cell</t>
        </is>
      </c>
      <c r="C1" s="4" t="inlineStr">
        <is>
          <t>answer</t>
        </is>
      </c>
      <c r="D1" s="4" t="inlineStr">
        <is>
          <t>the formula</t>
        </is>
      </c>
      <c r="E1" s="4" t="inlineStr">
        <is>
          <t>note</t>
        </is>
      </c>
    </row>
    <row r="2">
      <c r="A2" t="inlineStr">
        <is>
          <t>risk difference</t>
        </is>
      </c>
      <c r="B2" t="inlineStr">
        <is>
          <t>B7</t>
        </is>
      </c>
      <c r="C2" s="7" t="n">
        <v>0.095</v>
      </c>
      <c r="D2" s="5">
        <f>B5-B6</f>
        <v/>
      </c>
      <c r="E2" s="6" t="inlineStr"/>
    </row>
    <row r="3">
      <c r="A3" t="inlineStr">
        <is>
          <t>risk difference, percentage points</t>
        </is>
      </c>
      <c r="B3" t="inlineStr">
        <is>
          <t>B8</t>
        </is>
      </c>
      <c r="C3" s="7" t="n">
        <v>9.5</v>
      </c>
      <c r="D3" s="5">
        <f>B7*100</f>
        <v/>
      </c>
      <c r="E3" s="6" t="inlineStr">
        <is>
          <t>9.5 points</t>
        </is>
      </c>
    </row>
    <row r="4">
      <c r="A4" t="inlineStr">
        <is>
          <t>relative risk</t>
        </is>
      </c>
      <c r="B4" t="inlineStr">
        <is>
          <t>B9</t>
        </is>
      </c>
      <c r="C4" s="7" t="n">
        <v>1.22</v>
      </c>
      <c r="D4" s="5">
        <f>B5/B6</f>
        <v/>
      </c>
      <c r="E4" s="6" t="inlineStr">
        <is>
          <t>1.22, which is what the paper reports</t>
        </is>
      </c>
    </row>
    <row r="5">
      <c r="A5" t="inlineStr">
        <is>
          <t>odds, intervention</t>
        </is>
      </c>
      <c r="B5" t="inlineStr">
        <is>
          <t>B10</t>
        </is>
      </c>
      <c r="C5" s="7" t="n">
        <v>1.137</v>
      </c>
      <c r="D5" s="5">
        <f>B5/(1-B5)</f>
        <v/>
      </c>
      <c r="E5" s="6" t="inlineStr"/>
    </row>
    <row r="6">
      <c r="A6" t="inlineStr">
        <is>
          <t>odds, usual care</t>
        </is>
      </c>
      <c r="B6" t="inlineStr">
        <is>
          <t>B11</t>
        </is>
      </c>
      <c r="C6" s="7" t="n">
        <v>0.776</v>
      </c>
      <c r="D6" s="5">
        <f>B6/(1-B6)</f>
        <v/>
      </c>
      <c r="E6" s="6" t="inlineStr"/>
    </row>
    <row r="7">
      <c r="A7" t="inlineStr">
        <is>
          <t>odds ratio</t>
        </is>
      </c>
      <c r="B7" t="inlineStr">
        <is>
          <t>B12</t>
        </is>
      </c>
      <c r="C7" s="7" t="n">
        <v>1.46</v>
      </c>
      <c r="D7" s="5">
        <f>B10/B11</f>
        <v/>
      </c>
      <c r="E7" s="6" t="inlineStr">
        <is>
          <t>larger than the relative risk, because the outcome is common</t>
        </is>
      </c>
    </row>
    <row r="8">
      <c r="A8" t="inlineStr">
        <is>
          <t>number needed to treat</t>
        </is>
      </c>
      <c r="B8" t="inlineStr">
        <is>
          <t>B13</t>
        </is>
      </c>
      <c r="C8" s="7" t="n">
        <v>10.5</v>
      </c>
      <c r="D8" s="5">
        <f>1/B7</f>
        <v/>
      </c>
      <c r="E8" s="6" t="inlineStr">
        <is>
          <t>about 11 people</t>
        </is>
      </c>
    </row>
    <row r="9">
      <c r="A9" t="inlineStr">
        <is>
          <t>coefficient of variation, systolic, %</t>
        </is>
      </c>
      <c r="B9" t="inlineStr">
        <is>
          <t>B14</t>
        </is>
      </c>
      <c r="C9" s="7" t="n">
        <v>15.3</v>
      </c>
      <c r="D9" s="5">
        <f>baseline!B9/baseline!B8*100</f>
        <v/>
      </c>
      <c r="E9" s="6" t="inlineStr">
        <is>
          <t>15.3 %</t>
        </is>
      </c>
    </row>
    <row r="10">
      <c r="A10" t="inlineStr">
        <is>
          <t>coefficient of variation, age, %</t>
        </is>
      </c>
      <c r="B10" t="inlineStr">
        <is>
          <t>B15</t>
        </is>
      </c>
      <c r="C10" s="7" t="n">
        <v>19.6</v>
      </c>
      <c r="D10" s="5">
        <f>baseline!B6/baseline!B5*100</f>
        <v/>
      </c>
      <c r="E10" s="6" t="inlineStr">
        <is>
          <t>19.6 %, from the pooled 58.8 and 11.5</t>
        </is>
      </c>
    </row>
    <row r="11">
      <c r="A11" t="inlineStr">
        <is>
          <t>one SD below the systolic mean</t>
        </is>
      </c>
      <c r="B11" t="inlineStr">
        <is>
          <t>B16</t>
        </is>
      </c>
      <c r="C11" s="8" t="n">
        <v>124.3</v>
      </c>
      <c r="D11" s="5">
        <f>baseline!B8-baseline!B9</f>
        <v/>
      </c>
      <c r="E11" s="6" t="inlineStr">
        <is>
          <t>124.3 mm Hg</t>
        </is>
      </c>
    </row>
    <row r="12">
      <c r="A12" t="inlineStr">
        <is>
          <t>one SD above the systolic mean</t>
        </is>
      </c>
      <c r="B12" t="inlineStr">
        <is>
          <t>B17</t>
        </is>
      </c>
      <c r="C12" s="8" t="n">
        <v>169.1</v>
      </c>
      <c r="D12" s="5">
        <f>baseline!B8+baseline!B9</f>
        <v/>
      </c>
      <c r="E12" s="6" t="inlineStr">
        <is>
          <t>169.1 mm Hg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7" customWidth="1" min="2" max="2"/>
    <col width="12" customWidth="1" min="3" max="3"/>
    <col width="58" customWidth="1" min="4" max="4"/>
    <col width="62" customWidth="1" min="5" max="5"/>
  </cols>
  <sheetData>
    <row r="1" ht="30" customHeight="1">
      <c r="A1" s="4" t="inlineStr">
        <is>
          <t>quantity</t>
        </is>
      </c>
      <c r="B1" s="4" t="inlineStr">
        <is>
          <t>cell</t>
        </is>
      </c>
      <c r="C1" s="4" t="inlineStr">
        <is>
          <t>answer</t>
        </is>
      </c>
      <c r="D1" s="4" t="inlineStr">
        <is>
          <t>the formula</t>
        </is>
      </c>
      <c r="E1" s="4" t="inlineStr">
        <is>
          <t>note</t>
        </is>
      </c>
    </row>
    <row r="2">
      <c r="A2" t="inlineStr">
        <is>
          <t>age-standardised 2011, %</t>
        </is>
      </c>
      <c r="B2" t="inlineStr">
        <is>
          <t>B7</t>
        </is>
      </c>
      <c r="C2" s="7" t="n">
        <v>25.91</v>
      </c>
      <c r="D2" s="5">
        <f>SUMPRODUCT('age-bands'!B2:B6,'age-bands'!C2:C6)/SUM('age-bands'!B2:B6)</f>
        <v/>
      </c>
      <c r="E2" s="6" t="inlineStr">
        <is>
          <t>25.91 against a crude 25.84</t>
        </is>
      </c>
    </row>
    <row r="3">
      <c r="A3" t="inlineStr">
        <is>
          <t>age-standardised 2018, %</t>
        </is>
      </c>
      <c r="B3" t="inlineStr">
        <is>
          <t>B8</t>
        </is>
      </c>
      <c r="C3" s="7" t="n">
        <v>39.29</v>
      </c>
      <c r="D3" s="5">
        <f>SUMPRODUCT('age-bands'!B2:B6,'age-bands'!D2:D6)/SUM('age-bands'!B2:B6)</f>
        <v/>
      </c>
      <c r="E3" s="6" t="inlineStr">
        <is>
          <t>39.29 against a crude 39.40</t>
        </is>
      </c>
    </row>
    <row r="4">
      <c r="A4" t="inlineStr">
        <is>
          <t>standardised ratio</t>
        </is>
      </c>
      <c r="B4" t="inlineStr">
        <is>
          <t>B9</t>
        </is>
      </c>
      <c r="C4" s="7" t="n">
        <v>1.52</v>
      </c>
      <c r="D4" s="5">
        <f>B8/B7</f>
        <v/>
      </c>
      <c r="E4" s="6" t="inlineStr">
        <is>
          <t>1.52, the same as the crude ratio. Age structure explains none of the rise</t>
        </is>
      </c>
    </row>
    <row r="5">
      <c r="A5" t="inlineStr">
        <is>
          <t>national 65+ rate in 2018, %</t>
        </is>
      </c>
      <c r="B5" t="inlineStr">
        <is>
          <t>B10</t>
        </is>
      </c>
      <c r="C5" s="7" t="n">
        <v>54.57</v>
      </c>
      <c r="D5" s="5">
        <f>SUMPRODUCT('age-bands'!B5:B6,'age-bands'!D5:D6)/SUM('age-bands'!B5:B6)</f>
        <v/>
      </c>
      <c r="E5" s="6" t="inlineStr">
        <is>
          <t>54.57, the two oldest bands pooled</t>
        </is>
      </c>
    </row>
    <row r="6">
      <c r="A6" t="inlineStr">
        <is>
          <t>expected in Khanam's age structure, %</t>
        </is>
      </c>
      <c r="B6" t="inlineStr">
        <is>
          <t>B11</t>
        </is>
      </c>
      <c r="C6" s="7" t="n">
        <v>39.47</v>
      </c>
      <c r="D6" s="5">
        <f>SUMPRODUCT(B15:B18,{28.45;38.48;46.75;54.57})/SUM(B15:B18)</f>
        <v/>
      </c>
      <c r="E6" s="6" t="inlineStr">
        <is>
          <t>39.47</t>
        </is>
      </c>
    </row>
    <row r="7">
      <c r="A7" t="inlineStr">
        <is>
          <t>Khanam observed divided by expected</t>
        </is>
      </c>
      <c r="B7" t="inlineStr">
        <is>
          <t>B12</t>
        </is>
      </c>
      <c r="C7" s="7" t="n">
        <v>0.47</v>
      </c>
      <c r="D7" s="5">
        <f>18.7/B11</f>
        <v/>
      </c>
      <c r="E7" s="6" t="inlineStr">
        <is>
          <t>0.47. Age structure explains essentially none of the gap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2026-09-12T15:27:57Z</dcterms:created>
  <dcterms:modified xmlns:dcterms="http://purl.org/dc/terms/" xmlns:xsi="http://www.w3.org/2001/XMLSchema-instance" xsi:type="dcterms:W3CDTF">2026-09-12T15:27:57Z</dcterms:modified>
</cp:coreProperties>
</file>